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3 ГОД\ДОКУМЕНТАЦИЯ 2023\СРС\Конкурс РЕМОНТ ВЛ на 2024 год\"/>
    </mc:Choice>
  </mc:AlternateContent>
  <bookViews>
    <workbookView xWindow="0" yWindow="0" windowWidth="24000" windowHeight="9000"/>
  </bookViews>
  <sheets>
    <sheet name="РНЦ" sheetId="1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РНЦ!$A$1:$V$53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1" i="1"/>
  <c r="H20" i="1"/>
  <c r="H33" i="1" l="1"/>
  <c r="H31" i="1"/>
  <c r="N28" i="1"/>
  <c r="H24" i="1"/>
  <c r="H22" i="1"/>
  <c r="H42" i="1"/>
  <c r="U35" i="1"/>
  <c r="S35" i="1"/>
  <c r="R35" i="1"/>
  <c r="Q35" i="1"/>
  <c r="P35" i="1"/>
  <c r="O35" i="1"/>
  <c r="N35" i="1"/>
  <c r="K35" i="1"/>
  <c r="J35" i="1"/>
  <c r="I35" i="1"/>
  <c r="G35" i="1"/>
  <c r="F35" i="1"/>
  <c r="E35" i="1"/>
  <c r="D35" i="1"/>
  <c r="V34" i="1"/>
  <c r="V35" i="1" s="1"/>
  <c r="T34" i="1"/>
  <c r="T35" i="1" s="1"/>
  <c r="V28" i="1"/>
  <c r="U28" i="1"/>
  <c r="T28" i="1"/>
  <c r="S28" i="1"/>
  <c r="R28" i="1"/>
  <c r="R36" i="1" s="1"/>
  <c r="Q28" i="1"/>
  <c r="P28" i="1"/>
  <c r="O28" i="1"/>
  <c r="M28" i="1"/>
  <c r="L28" i="1"/>
  <c r="L36" i="1" s="1"/>
  <c r="K28" i="1"/>
  <c r="J28" i="1"/>
  <c r="I28" i="1"/>
  <c r="G28" i="1"/>
  <c r="F28" i="1"/>
  <c r="E28" i="1"/>
  <c r="D28" i="1"/>
  <c r="H25" i="1"/>
  <c r="D36" i="1" l="1"/>
  <c r="D45" i="1" s="1"/>
  <c r="I36" i="1"/>
  <c r="O36" i="1"/>
  <c r="S36" i="1"/>
  <c r="J36" i="1"/>
  <c r="K36" i="1"/>
  <c r="P36" i="1"/>
  <c r="G36" i="1"/>
  <c r="U36" i="1"/>
  <c r="Q36" i="1"/>
  <c r="F36" i="1"/>
  <c r="H44" i="1" s="1"/>
  <c r="T36" i="1"/>
  <c r="E36" i="1"/>
  <c r="H43" i="1" s="1"/>
  <c r="H35" i="1"/>
  <c r="N36" i="1"/>
  <c r="H28" i="1"/>
  <c r="V36" i="1"/>
  <c r="H36" i="1" l="1"/>
  <c r="H45" i="1" s="1"/>
  <c r="H38" i="1" l="1"/>
  <c r="H39" i="1"/>
  <c r="H40" i="1" s="1"/>
</calcChain>
</file>

<file path=xl/sharedStrings.xml><?xml version="1.0" encoding="utf-8"?>
<sst xmlns="http://schemas.openxmlformats.org/spreadsheetml/2006/main" count="81" uniqueCount="76">
  <si>
    <t>УТВЕРЖДАЮ</t>
  </si>
  <si>
    <t xml:space="preserve"> ________________________А.В.Ермолов</t>
  </si>
  <si>
    <t>"______ " __________________20___г</t>
  </si>
  <si>
    <t xml:space="preserve">Расчет начальной стоимости </t>
  </si>
  <si>
    <t>Основание: Проект/ведомость №___________, утвержденный (кем, когда)</t>
  </si>
  <si>
    <t>Исходные данные:</t>
  </si>
  <si>
    <t>ИЦС (квартал, год)</t>
  </si>
  <si>
    <t>1 кв 2023 г</t>
  </si>
  <si>
    <t xml:space="preserve">Индекс на материалы </t>
  </si>
  <si>
    <t>Индекс на оборудование</t>
  </si>
  <si>
    <t>Индекс-дефлятор на материалы и ЭММ на ___ кв 20___г</t>
  </si>
  <si>
    <t>Составлен в ценах по состоянию на  1кв. 2023г.</t>
  </si>
  <si>
    <t>№ п/п</t>
  </si>
  <si>
    <t>Наименование смет</t>
  </si>
  <si>
    <t xml:space="preserve">№ смет </t>
  </si>
  <si>
    <t>Стоимость в базовых ценах (в ценах 2000г)</t>
  </si>
  <si>
    <t xml:space="preserve">Стоимость работ в текущей цене </t>
  </si>
  <si>
    <t>Стоимость работ подрядчика в текущей цене с учетом коэффициента конкурсного снижения</t>
  </si>
  <si>
    <t>Всего</t>
  </si>
  <si>
    <t>в том числе</t>
  </si>
  <si>
    <t>Всего (гр.5+гр.6+гр.8+гр.9+гр.10+
гр.11+ гр.12)</t>
  </si>
  <si>
    <t>в том числе:</t>
  </si>
  <si>
    <t>Материалы поставки заказчика</t>
  </si>
  <si>
    <t>Оборуд. поставки заказчика</t>
  </si>
  <si>
    <t>Оборуд. поставки подрядчика</t>
  </si>
  <si>
    <t>ОЗП</t>
  </si>
  <si>
    <t>ЭМ</t>
  </si>
  <si>
    <t>в т.ч. ЗПМ</t>
  </si>
  <si>
    <t>Материалы</t>
  </si>
  <si>
    <t>Оборудование поставки подрядчика</t>
  </si>
  <si>
    <t>НР</t>
  </si>
  <si>
    <t>СП</t>
  </si>
  <si>
    <t>ТЗ</t>
  </si>
  <si>
    <t>ТЗМ</t>
  </si>
  <si>
    <t>СМР</t>
  </si>
  <si>
    <t>Непр.  работы и затраты</t>
  </si>
  <si>
    <t>СМР + оборудование</t>
  </si>
  <si>
    <t>1</t>
  </si>
  <si>
    <t>2</t>
  </si>
  <si>
    <t>Всего СМР+оборудование</t>
  </si>
  <si>
    <t>в т.ч.:</t>
  </si>
  <si>
    <t>Временные здания и сооружения (___%)</t>
  </si>
  <si>
    <t>Зимнее удорожание (___%)</t>
  </si>
  <si>
    <t>Непр.  работы и затраты (___%)</t>
  </si>
  <si>
    <t>Прочие (командировочные и проживание)</t>
  </si>
  <si>
    <t>Всего Прочие</t>
  </si>
  <si>
    <t>Итого начальная стоимость :</t>
  </si>
  <si>
    <t>Коэффициент конкурсного снижения:</t>
  </si>
  <si>
    <t xml:space="preserve">ВСЕГО стоимость работ </t>
  </si>
  <si>
    <t xml:space="preserve">НДС </t>
  </si>
  <si>
    <t>Всего с НДС</t>
  </si>
  <si>
    <t>справочно:</t>
  </si>
  <si>
    <t>1.</t>
  </si>
  <si>
    <t>Материалы поставки заказчика:</t>
  </si>
  <si>
    <t>Оборудование поставки заказчика</t>
  </si>
  <si>
    <t xml:space="preserve"> Итого без учета НДС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</si>
  <si>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</si>
  <si>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</si>
  <si>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</si>
  <si>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Начальник ОКС/ОППР</t>
  </si>
  <si>
    <t>С.Н.Костоглодов</t>
  </si>
  <si>
    <t>Инженер ОКС/ОППР</t>
  </si>
  <si>
    <t>М.А.Шенемецкая</t>
  </si>
  <si>
    <t>Инженер по ПСР ОКС/ОППР</t>
  </si>
  <si>
    <t>ВЛ-10 кВ "Моисеевка-Хор-Тагна" Инв.№ 7000011180</t>
  </si>
  <si>
    <t>ВЛ-10 кВ "Троицк-Щербаково"  Инв.№ 7001011172</t>
  </si>
  <si>
    <t>ВЛ-10 кВ "Моисеевка-Тагна" Инв.№ 7000011178</t>
  </si>
  <si>
    <t>3</t>
  </si>
  <si>
    <t>ВЛ-10 кВ "Моисеевка-Аляты" Инв.№ 7000130670</t>
  </si>
  <si>
    <t>4</t>
  </si>
  <si>
    <t>5</t>
  </si>
  <si>
    <t>6</t>
  </si>
  <si>
    <t xml:space="preserve">  ВЛ-10кВ  Заря - Новочеремхово  Инв.№ 7000030568</t>
  </si>
  <si>
    <t xml:space="preserve"> ВЛ-10кВ "Кутулик-35-Занино"  Инв.№ 7000111210</t>
  </si>
  <si>
    <t>Директор филиала АО "ИЭСК " "ЦЭС"</t>
  </si>
  <si>
    <t>по объекту (работ/услуг):  Капитальный ремонт по титулу ВЛ-10кВ "Кутулик-35-Занино" (инв.№ 7000111210); ВЛ-10 кВ Заря – Новочеремхово (инв.№ 7000030568); ВЛ-10 кВ "Моисеевка-Хор-Тагна" (инв.№ 7000011180); ВЛ-10 кВ "Троицк-Щербаково" (инв.№ 7001011172); ВЛ-10 кВ "Моисеевка-Аляты" (инв.№ 7000130670); ВЛ-10 кВ "Моисеевка-Тагна" (инв.№ 7000011178)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</si>
</sst>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00000"/>
    <numFmt numFmtId="166" formatCode="#,##0;[Red]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0" fillId="0" borderId="0"/>
  </cellStyleXfs>
  <cellXfs count="121">
    <xf numFmtId="0" fontId="0" fillId="0" borderId="0" xfId="0"/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3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0" fontId="14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9" fontId="11" fillId="0" borderId="0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17" fillId="0" borderId="2" xfId="1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 wrapText="1"/>
    </xf>
    <xf numFmtId="3" fontId="8" fillId="3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16" fillId="0" borderId="2" xfId="1" applyNumberFormat="1" applyFont="1" applyFill="1" applyBorder="1" applyAlignment="1">
      <alignment horizontal="center" vertical="center" wrapText="1"/>
    </xf>
    <xf numFmtId="3" fontId="16" fillId="2" borderId="2" xfId="1" applyNumberFormat="1" applyFont="1" applyFill="1" applyBorder="1" applyAlignment="1">
      <alignment horizontal="center" vertical="center" wrapText="1"/>
    </xf>
    <xf numFmtId="3" fontId="16" fillId="3" borderId="2" xfId="1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3" fontId="16" fillId="0" borderId="2" xfId="1" applyNumberFormat="1" applyFont="1" applyFill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/>
    </xf>
    <xf numFmtId="3" fontId="16" fillId="3" borderId="2" xfId="1" applyNumberFormat="1" applyFont="1" applyFill="1" applyBorder="1" applyAlignment="1">
      <alignment horizontal="center" vertical="center"/>
    </xf>
    <xf numFmtId="165" fontId="18" fillId="0" borderId="2" xfId="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164" fontId="18" fillId="0" borderId="2" xfId="1" applyFont="1" applyFill="1" applyBorder="1" applyAlignment="1">
      <alignment horizontal="center" vertical="center" wrapText="1"/>
    </xf>
    <xf numFmtId="164" fontId="9" fillId="0" borderId="2" xfId="1" applyFont="1" applyFill="1" applyBorder="1" applyAlignment="1">
      <alignment horizontal="center" vertical="center" wrapText="1"/>
    </xf>
    <xf numFmtId="166" fontId="18" fillId="0" borderId="2" xfId="1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right" vertical="center" wrapText="1"/>
    </xf>
    <xf numFmtId="3" fontId="1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21" fillId="0" borderId="0" xfId="2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6" fillId="0" borderId="0" xfId="2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5" fillId="0" borderId="0" xfId="0" applyFont="1" applyFill="1" applyBorder="1"/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left"/>
    </xf>
    <xf numFmtId="3" fontId="5" fillId="0" borderId="1" xfId="0" applyNumberFormat="1" applyFont="1" applyBorder="1" applyAlignment="1">
      <alignment vertical="center" wrapText="1"/>
    </xf>
    <xf numFmtId="0" fontId="25" fillId="0" borderId="0" xfId="0" applyFont="1" applyFill="1" applyBorder="1" applyAlignment="1">
      <alignment horizontal="left" vertical="center"/>
    </xf>
    <xf numFmtId="3" fontId="16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49" fontId="21" fillId="0" borderId="0" xfId="2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3" fontId="7" fillId="0" borderId="1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7"/>
  <sheetViews>
    <sheetView tabSelected="1" zoomScale="75" zoomScaleNormal="75" zoomScaleSheetLayoutView="80" zoomScalePageLayoutView="70" workbookViewId="0">
      <selection activeCell="Z9" sqref="Z9"/>
    </sheetView>
  </sheetViews>
  <sheetFormatPr defaultColWidth="9.140625" defaultRowHeight="15" outlineLevelCol="1" x14ac:dyDescent="0.25"/>
  <cols>
    <col min="1" max="1" width="4.28515625" style="14" customWidth="1"/>
    <col min="2" max="2" width="40.5703125" style="14" customWidth="1"/>
    <col min="3" max="3" width="10.5703125" style="14" customWidth="1"/>
    <col min="4" max="4" width="11.85546875" style="14" hidden="1" customWidth="1" outlineLevel="1"/>
    <col min="5" max="5" width="10.85546875" style="14" hidden="1" customWidth="1" outlineLevel="1"/>
    <col min="6" max="6" width="10" style="93" hidden="1" customWidth="1" outlineLevel="1"/>
    <col min="7" max="7" width="11.28515625" style="14" hidden="1" customWidth="1" outlineLevel="1"/>
    <col min="8" max="8" width="15.85546875" style="14" customWidth="1" collapsed="1"/>
    <col min="9" max="11" width="11.28515625" style="14" customWidth="1" outlineLevel="1"/>
    <col min="12" max="12" width="11.85546875" style="14" customWidth="1"/>
    <col min="13" max="13" width="14.85546875" style="14" customWidth="1"/>
    <col min="14" max="16" width="11.5703125" style="14" customWidth="1" outlineLevel="1"/>
    <col min="17" max="17" width="11.5703125" style="14" customWidth="1"/>
    <col min="18" max="18" width="11.28515625" style="14" hidden="1" customWidth="1"/>
    <col min="19" max="19" width="12.5703125" style="14" hidden="1" customWidth="1"/>
    <col min="20" max="20" width="12" style="14" hidden="1" customWidth="1"/>
    <col min="21" max="22" width="0" style="14" hidden="1" customWidth="1"/>
    <col min="23" max="16384" width="9.140625" style="14"/>
  </cols>
  <sheetData>
    <row r="1" spans="1:22" s="4" customFormat="1" ht="18.75" x14ac:dyDescent="0.25">
      <c r="A1" s="1"/>
      <c r="B1" s="2"/>
      <c r="C1" s="3"/>
      <c r="F1" s="5"/>
      <c r="O1" s="6" t="s">
        <v>0</v>
      </c>
      <c r="P1" s="7"/>
      <c r="Q1" s="7"/>
    </row>
    <row r="2" spans="1:22" s="4" customFormat="1" ht="50.25" customHeight="1" x14ac:dyDescent="0.25">
      <c r="A2" s="1"/>
      <c r="B2" s="2"/>
      <c r="C2" s="3"/>
      <c r="F2" s="5"/>
      <c r="O2" s="94" t="s">
        <v>74</v>
      </c>
      <c r="P2" s="94"/>
      <c r="Q2" s="94"/>
    </row>
    <row r="3" spans="1:22" s="4" customFormat="1" ht="18.75" x14ac:dyDescent="0.25">
      <c r="A3" s="1"/>
      <c r="B3" s="2"/>
      <c r="C3" s="3"/>
      <c r="F3" s="8"/>
      <c r="G3" s="8"/>
      <c r="O3" s="9" t="s">
        <v>1</v>
      </c>
      <c r="P3" s="9"/>
      <c r="Q3" s="9"/>
    </row>
    <row r="4" spans="1:22" s="4" customFormat="1" ht="21.75" customHeight="1" x14ac:dyDescent="0.25">
      <c r="A4" s="1"/>
      <c r="B4" s="2"/>
      <c r="C4" s="3"/>
      <c r="F4" s="8"/>
      <c r="G4" s="8"/>
      <c r="O4" s="10" t="s">
        <v>2</v>
      </c>
      <c r="P4" s="10"/>
      <c r="Q4" s="10"/>
    </row>
    <row r="5" spans="1:22" s="11" customFormat="1" ht="18.75" x14ac:dyDescent="0.25">
      <c r="A5" s="95" t="s">
        <v>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</row>
    <row r="6" spans="1:22" s="11" customFormat="1" ht="66.75" customHeight="1" x14ac:dyDescent="0.25">
      <c r="A6" s="96" t="s">
        <v>75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</row>
    <row r="7" spans="1:22" ht="10.15" customHeight="1" x14ac:dyDescent="0.25">
      <c r="A7" s="12"/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22" ht="15.75" customHeight="1" x14ac:dyDescent="0.25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</row>
    <row r="9" spans="1:22" s="17" customFormat="1" ht="15" customHeight="1" x14ac:dyDescent="0.25">
      <c r="A9" s="15" t="s">
        <v>5</v>
      </c>
      <c r="B9" s="16"/>
      <c r="C9" s="16"/>
      <c r="D9" s="16"/>
      <c r="F9" s="18"/>
      <c r="I9" s="19"/>
      <c r="J9" s="19"/>
      <c r="K9" s="19"/>
    </row>
    <row r="10" spans="1:22" s="17" customFormat="1" ht="15.75" customHeight="1" x14ac:dyDescent="0.25">
      <c r="A10" s="98" t="s">
        <v>6</v>
      </c>
      <c r="B10" s="98"/>
      <c r="C10" s="99" t="s">
        <v>7</v>
      </c>
      <c r="D10" s="99"/>
      <c r="E10" s="20"/>
      <c r="F10" s="21"/>
      <c r="G10" s="20"/>
      <c r="H10" s="20"/>
      <c r="I10" s="22"/>
      <c r="J10" s="22"/>
      <c r="K10" s="22"/>
      <c r="O10" s="23"/>
      <c r="P10" s="24"/>
      <c r="Q10" s="25"/>
    </row>
    <row r="11" spans="1:22" s="17" customFormat="1" ht="15.75" customHeight="1" x14ac:dyDescent="0.25">
      <c r="A11" s="98" t="s">
        <v>8</v>
      </c>
      <c r="B11" s="98"/>
      <c r="C11" s="99"/>
      <c r="D11" s="99"/>
      <c r="E11" s="20"/>
      <c r="F11" s="21"/>
      <c r="G11" s="20"/>
      <c r="H11" s="20"/>
      <c r="I11" s="15"/>
      <c r="J11" s="15"/>
      <c r="K11" s="15"/>
      <c r="O11" s="23"/>
      <c r="P11" s="24"/>
      <c r="Q11" s="25"/>
    </row>
    <row r="12" spans="1:22" s="17" customFormat="1" ht="15.75" customHeight="1" x14ac:dyDescent="0.25">
      <c r="A12" s="98" t="s">
        <v>9</v>
      </c>
      <c r="B12" s="98"/>
      <c r="C12" s="99"/>
      <c r="D12" s="99"/>
      <c r="E12" s="20"/>
      <c r="F12" s="21"/>
      <c r="G12" s="20"/>
      <c r="H12" s="26"/>
      <c r="I12" s="15"/>
      <c r="J12" s="15"/>
      <c r="K12" s="15"/>
      <c r="O12" s="23"/>
      <c r="P12" s="24"/>
      <c r="Q12" s="25"/>
    </row>
    <row r="13" spans="1:22" s="17" customFormat="1" ht="30.75" customHeight="1" x14ac:dyDescent="0.25">
      <c r="A13" s="100" t="s">
        <v>10</v>
      </c>
      <c r="B13" s="100"/>
      <c r="C13" s="101">
        <v>3.49E-2</v>
      </c>
      <c r="D13" s="102"/>
      <c r="E13" s="27"/>
      <c r="F13" s="27"/>
      <c r="G13" s="27"/>
      <c r="H13" s="28"/>
      <c r="I13" s="29"/>
      <c r="J13" s="29"/>
      <c r="K13" s="29"/>
      <c r="L13" s="29"/>
      <c r="M13" s="29"/>
      <c r="N13" s="29"/>
      <c r="O13" s="29"/>
      <c r="P13" s="29"/>
      <c r="Q13" s="30"/>
    </row>
    <row r="14" spans="1:22" ht="15" customHeight="1" x14ac:dyDescent="0.25">
      <c r="A14" s="103" t="s">
        <v>11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</row>
    <row r="15" spans="1:22" x14ac:dyDescent="0.25">
      <c r="A15" s="104" t="s">
        <v>12</v>
      </c>
      <c r="B15" s="104" t="s">
        <v>13</v>
      </c>
      <c r="C15" s="104" t="s">
        <v>14</v>
      </c>
      <c r="D15" s="104" t="s">
        <v>15</v>
      </c>
      <c r="E15" s="104"/>
      <c r="F15" s="104"/>
      <c r="G15" s="104"/>
      <c r="H15" s="104" t="s">
        <v>16</v>
      </c>
      <c r="I15" s="104"/>
      <c r="J15" s="104"/>
      <c r="K15" s="104"/>
      <c r="L15" s="104"/>
      <c r="M15" s="104"/>
      <c r="N15" s="104"/>
      <c r="O15" s="104"/>
      <c r="P15" s="104"/>
      <c r="Q15" s="104"/>
      <c r="R15" s="104" t="s">
        <v>17</v>
      </c>
      <c r="S15" s="104"/>
      <c r="T15" s="104"/>
      <c r="U15" s="104"/>
      <c r="V15" s="104"/>
    </row>
    <row r="16" spans="1:22" ht="15" customHeight="1" x14ac:dyDescent="0.25">
      <c r="A16" s="104"/>
      <c r="B16" s="104"/>
      <c r="C16" s="104"/>
      <c r="D16" s="104" t="s">
        <v>18</v>
      </c>
      <c r="E16" s="104" t="s">
        <v>19</v>
      </c>
      <c r="F16" s="104"/>
      <c r="G16" s="104"/>
      <c r="H16" s="105" t="s">
        <v>20</v>
      </c>
      <c r="I16" s="104" t="s">
        <v>21</v>
      </c>
      <c r="J16" s="104"/>
      <c r="K16" s="104"/>
      <c r="L16" s="104"/>
      <c r="M16" s="104"/>
      <c r="N16" s="104"/>
      <c r="O16" s="104"/>
      <c r="P16" s="104"/>
      <c r="Q16" s="104"/>
      <c r="R16" s="105" t="s">
        <v>18</v>
      </c>
      <c r="S16" s="104" t="s">
        <v>19</v>
      </c>
      <c r="T16" s="104"/>
      <c r="U16" s="104"/>
      <c r="V16" s="104"/>
    </row>
    <row r="17" spans="1:22" ht="52.5" customHeight="1" x14ac:dyDescent="0.25">
      <c r="A17" s="104"/>
      <c r="B17" s="104"/>
      <c r="C17" s="104"/>
      <c r="D17" s="104"/>
      <c r="E17" s="31" t="s">
        <v>22</v>
      </c>
      <c r="F17" s="31" t="s">
        <v>23</v>
      </c>
      <c r="G17" s="31" t="s">
        <v>24</v>
      </c>
      <c r="H17" s="105"/>
      <c r="I17" s="32" t="s">
        <v>25</v>
      </c>
      <c r="J17" s="33" t="s">
        <v>26</v>
      </c>
      <c r="K17" s="32" t="s">
        <v>27</v>
      </c>
      <c r="L17" s="34" t="s">
        <v>28</v>
      </c>
      <c r="M17" s="35" t="s">
        <v>29</v>
      </c>
      <c r="N17" s="33" t="s">
        <v>30</v>
      </c>
      <c r="O17" s="33" t="s">
        <v>31</v>
      </c>
      <c r="P17" s="33" t="s">
        <v>32</v>
      </c>
      <c r="Q17" s="36" t="s">
        <v>33</v>
      </c>
      <c r="R17" s="105"/>
      <c r="S17" s="31" t="s">
        <v>34</v>
      </c>
      <c r="T17" s="31" t="s">
        <v>28</v>
      </c>
      <c r="U17" s="31" t="s">
        <v>29</v>
      </c>
      <c r="V17" s="37" t="s">
        <v>35</v>
      </c>
    </row>
    <row r="18" spans="1:22" ht="15.75" customHeight="1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4</v>
      </c>
      <c r="I18" s="38">
        <v>5</v>
      </c>
      <c r="J18" s="31">
        <v>6</v>
      </c>
      <c r="K18" s="38">
        <v>7</v>
      </c>
      <c r="L18" s="39">
        <v>8</v>
      </c>
      <c r="M18" s="39">
        <v>9</v>
      </c>
      <c r="N18" s="31">
        <v>10</v>
      </c>
      <c r="O18" s="31">
        <v>11</v>
      </c>
      <c r="P18" s="31">
        <v>12</v>
      </c>
      <c r="Q18" s="31">
        <v>13</v>
      </c>
      <c r="R18" s="31">
        <v>12</v>
      </c>
      <c r="S18" s="31">
        <v>13</v>
      </c>
      <c r="T18" s="31">
        <v>14</v>
      </c>
      <c r="U18" s="31">
        <v>15</v>
      </c>
      <c r="V18" s="31">
        <v>16</v>
      </c>
    </row>
    <row r="19" spans="1:22" s="40" customFormat="1" ht="15" customHeight="1" x14ac:dyDescent="0.25">
      <c r="A19" s="107" t="s">
        <v>36</v>
      </c>
      <c r="B19" s="107"/>
      <c r="C19" s="107"/>
      <c r="D19" s="31"/>
      <c r="E19" s="31"/>
      <c r="F19" s="31"/>
      <c r="G19" s="31"/>
      <c r="H19" s="31"/>
      <c r="I19" s="38"/>
      <c r="J19" s="31"/>
      <c r="K19" s="38"/>
      <c r="L19" s="39"/>
      <c r="M19" s="39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40" customFormat="1" ht="31.5" x14ac:dyDescent="0.25">
      <c r="A20" s="41">
        <v>1</v>
      </c>
      <c r="B20" s="42" t="s">
        <v>72</v>
      </c>
      <c r="C20" s="43" t="s">
        <v>70</v>
      </c>
      <c r="D20" s="44"/>
      <c r="E20" s="44"/>
      <c r="F20" s="45"/>
      <c r="G20" s="44"/>
      <c r="H20" s="46">
        <f t="shared" ref="H20" si="0">I20+J20+L20+N20+O20</f>
        <v>629462</v>
      </c>
      <c r="I20" s="47">
        <v>87338</v>
      </c>
      <c r="J20" s="44">
        <v>147475</v>
      </c>
      <c r="K20" s="47">
        <v>46130</v>
      </c>
      <c r="L20" s="48">
        <v>201363</v>
      </c>
      <c r="M20" s="48"/>
      <c r="N20" s="44">
        <v>130516</v>
      </c>
      <c r="O20" s="44">
        <v>62770</v>
      </c>
      <c r="P20" s="49">
        <v>205.51</v>
      </c>
      <c r="Q20" s="49">
        <v>83.29</v>
      </c>
      <c r="R20" s="50"/>
      <c r="S20" s="50"/>
      <c r="T20" s="50"/>
      <c r="U20" s="50"/>
      <c r="V20" s="50"/>
    </row>
    <row r="21" spans="1:22" s="40" customFormat="1" ht="31.5" x14ac:dyDescent="0.25">
      <c r="A21" s="41">
        <v>2</v>
      </c>
      <c r="B21" s="42" t="s">
        <v>64</v>
      </c>
      <c r="C21" s="43" t="s">
        <v>37</v>
      </c>
      <c r="D21" s="44"/>
      <c r="E21" s="44"/>
      <c r="F21" s="45"/>
      <c r="G21" s="44"/>
      <c r="H21" s="46">
        <f>I21+J21+L21+N21+O21</f>
        <v>379508</v>
      </c>
      <c r="I21" s="47">
        <v>62092</v>
      </c>
      <c r="J21" s="44">
        <v>54721</v>
      </c>
      <c r="K21" s="47">
        <v>16627</v>
      </c>
      <c r="L21" s="48">
        <v>147138</v>
      </c>
      <c r="M21" s="48"/>
      <c r="N21" s="44">
        <v>77342</v>
      </c>
      <c r="O21" s="44">
        <v>38215</v>
      </c>
      <c r="P21" s="49">
        <v>144.36000000000001</v>
      </c>
      <c r="Q21" s="49">
        <v>31.19</v>
      </c>
      <c r="R21" s="50"/>
      <c r="S21" s="50"/>
      <c r="T21" s="50"/>
      <c r="U21" s="50"/>
      <c r="V21" s="50"/>
    </row>
    <row r="22" spans="1:22" s="40" customFormat="1" ht="31.5" x14ac:dyDescent="0.25">
      <c r="A22" s="41">
        <v>3</v>
      </c>
      <c r="B22" s="42" t="s">
        <v>65</v>
      </c>
      <c r="C22" s="43" t="s">
        <v>38</v>
      </c>
      <c r="D22" s="44"/>
      <c r="E22" s="44"/>
      <c r="F22" s="45"/>
      <c r="G22" s="44"/>
      <c r="H22" s="46">
        <f t="shared" ref="H22:H24" si="1">I22+J22+L22+N22+O22</f>
        <v>108779</v>
      </c>
      <c r="I22" s="47">
        <v>17743</v>
      </c>
      <c r="J22" s="44">
        <v>15633</v>
      </c>
      <c r="K22" s="47">
        <v>4755</v>
      </c>
      <c r="L22" s="48">
        <v>42375</v>
      </c>
      <c r="M22" s="48"/>
      <c r="N22" s="44">
        <v>22106</v>
      </c>
      <c r="O22" s="44">
        <v>10922</v>
      </c>
      <c r="P22" s="49">
        <v>41.25</v>
      </c>
      <c r="Q22" s="49">
        <v>8.91</v>
      </c>
      <c r="R22" s="50"/>
      <c r="S22" s="50"/>
      <c r="T22" s="50"/>
      <c r="U22" s="50"/>
      <c r="V22" s="50"/>
    </row>
    <row r="23" spans="1:22" s="40" customFormat="1" ht="31.5" x14ac:dyDescent="0.25">
      <c r="A23" s="41">
        <v>4</v>
      </c>
      <c r="B23" s="42" t="s">
        <v>68</v>
      </c>
      <c r="C23" s="43" t="s">
        <v>69</v>
      </c>
      <c r="D23" s="44"/>
      <c r="E23" s="44"/>
      <c r="F23" s="45"/>
      <c r="G23" s="44"/>
      <c r="H23" s="46">
        <f t="shared" ref="H23" si="2">I23+J23+L23+N23+O23</f>
        <v>211009</v>
      </c>
      <c r="I23" s="47">
        <v>34048</v>
      </c>
      <c r="J23" s="44">
        <v>30005</v>
      </c>
      <c r="K23" s="47">
        <v>8906</v>
      </c>
      <c r="L23" s="48">
        <v>84049</v>
      </c>
      <c r="M23" s="48"/>
      <c r="N23" s="44">
        <v>42105</v>
      </c>
      <c r="O23" s="44">
        <v>20802</v>
      </c>
      <c r="P23" s="49">
        <v>79.11</v>
      </c>
      <c r="Q23" s="49">
        <v>16.690000000000001</v>
      </c>
      <c r="R23" s="50"/>
      <c r="S23" s="50"/>
      <c r="T23" s="50"/>
      <c r="U23" s="50"/>
      <c r="V23" s="50"/>
    </row>
    <row r="24" spans="1:22" s="40" customFormat="1" ht="31.5" x14ac:dyDescent="0.25">
      <c r="A24" s="41">
        <v>5</v>
      </c>
      <c r="B24" s="42" t="s">
        <v>66</v>
      </c>
      <c r="C24" s="43" t="s">
        <v>67</v>
      </c>
      <c r="D24" s="44"/>
      <c r="E24" s="44"/>
      <c r="F24" s="45"/>
      <c r="G24" s="44"/>
      <c r="H24" s="46">
        <f t="shared" si="1"/>
        <v>108779</v>
      </c>
      <c r="I24" s="47">
        <v>17743</v>
      </c>
      <c r="J24" s="44">
        <v>15633</v>
      </c>
      <c r="K24" s="47">
        <v>4755</v>
      </c>
      <c r="L24" s="48">
        <v>42375</v>
      </c>
      <c r="M24" s="48"/>
      <c r="N24" s="44">
        <v>22106</v>
      </c>
      <c r="O24" s="44">
        <v>10922</v>
      </c>
      <c r="P24" s="49">
        <v>41.25</v>
      </c>
      <c r="Q24" s="49">
        <v>8.91</v>
      </c>
      <c r="R24" s="50"/>
      <c r="S24" s="50"/>
      <c r="T24" s="50"/>
      <c r="U24" s="50"/>
      <c r="V24" s="50"/>
    </row>
    <row r="25" spans="1:22" s="40" customFormat="1" ht="31.5" x14ac:dyDescent="0.25">
      <c r="A25" s="41">
        <v>6</v>
      </c>
      <c r="B25" s="42" t="s">
        <v>73</v>
      </c>
      <c r="C25" s="43" t="s">
        <v>71</v>
      </c>
      <c r="D25" s="44"/>
      <c r="E25" s="44"/>
      <c r="F25" s="45"/>
      <c r="G25" s="44"/>
      <c r="H25" s="46">
        <f>I25+J25+L25+N25+O25</f>
        <v>1243425</v>
      </c>
      <c r="I25" s="47">
        <v>167950</v>
      </c>
      <c r="J25" s="44">
        <v>138753</v>
      </c>
      <c r="K25" s="47">
        <v>39214</v>
      </c>
      <c r="L25" s="48">
        <v>624644</v>
      </c>
      <c r="M25" s="48"/>
      <c r="N25" s="44">
        <v>208199</v>
      </c>
      <c r="O25" s="44">
        <v>103879</v>
      </c>
      <c r="P25" s="49">
        <v>403.37</v>
      </c>
      <c r="Q25" s="49">
        <v>74.63</v>
      </c>
      <c r="R25" s="50"/>
      <c r="S25" s="50"/>
      <c r="T25" s="50"/>
      <c r="U25" s="50"/>
      <c r="V25" s="50"/>
    </row>
    <row r="26" spans="1:22" s="40" customFormat="1" ht="15.75" x14ac:dyDescent="0.25">
      <c r="A26" s="41"/>
      <c r="B26" s="42"/>
      <c r="C26" s="43"/>
      <c r="D26" s="44"/>
      <c r="E26" s="44"/>
      <c r="F26" s="45"/>
      <c r="G26" s="44"/>
      <c r="H26" s="46"/>
      <c r="I26" s="47"/>
      <c r="J26" s="44"/>
      <c r="K26" s="47"/>
      <c r="L26" s="48"/>
      <c r="M26" s="48"/>
      <c r="N26" s="44"/>
      <c r="O26" s="44"/>
      <c r="P26" s="49"/>
      <c r="Q26" s="49"/>
      <c r="R26" s="50"/>
      <c r="S26" s="50"/>
      <c r="T26" s="50"/>
      <c r="U26" s="50"/>
      <c r="V26" s="50"/>
    </row>
    <row r="27" spans="1:22" s="40" customFormat="1" ht="15.75" x14ac:dyDescent="0.25">
      <c r="A27" s="41">
        <v>2</v>
      </c>
      <c r="B27" s="42"/>
      <c r="C27" s="43"/>
      <c r="D27" s="44"/>
      <c r="E27" s="44"/>
      <c r="F27" s="45"/>
      <c r="G27" s="44"/>
      <c r="H27" s="46"/>
      <c r="I27" s="47"/>
      <c r="J27" s="44"/>
      <c r="K27" s="47"/>
      <c r="L27" s="48"/>
      <c r="M27" s="48"/>
      <c r="N27" s="44"/>
      <c r="O27" s="44"/>
      <c r="P27" s="44"/>
      <c r="Q27" s="49"/>
      <c r="R27" s="50"/>
      <c r="S27" s="50"/>
      <c r="T27" s="50"/>
      <c r="U27" s="50"/>
      <c r="V27" s="50"/>
    </row>
    <row r="28" spans="1:22" s="40" customFormat="1" x14ac:dyDescent="0.25">
      <c r="A28" s="108" t="s">
        <v>39</v>
      </c>
      <c r="B28" s="108"/>
      <c r="C28" s="108"/>
      <c r="D28" s="51">
        <f t="shared" ref="D28:V28" si="3">SUM(D20:D27)</f>
        <v>0</v>
      </c>
      <c r="E28" s="51">
        <f t="shared" si="3"/>
        <v>0</v>
      </c>
      <c r="F28" s="51">
        <f t="shared" si="3"/>
        <v>0</v>
      </c>
      <c r="G28" s="51">
        <f t="shared" si="3"/>
        <v>0</v>
      </c>
      <c r="H28" s="51">
        <f t="shared" si="3"/>
        <v>2680962</v>
      </c>
      <c r="I28" s="52">
        <f t="shared" si="3"/>
        <v>386914</v>
      </c>
      <c r="J28" s="51">
        <f t="shared" si="3"/>
        <v>402220</v>
      </c>
      <c r="K28" s="52">
        <f t="shared" si="3"/>
        <v>120387</v>
      </c>
      <c r="L28" s="53">
        <f t="shared" si="3"/>
        <v>1141944</v>
      </c>
      <c r="M28" s="53">
        <f t="shared" si="3"/>
        <v>0</v>
      </c>
      <c r="N28" s="51">
        <f t="shared" si="3"/>
        <v>502374</v>
      </c>
      <c r="O28" s="51">
        <f t="shared" si="3"/>
        <v>247510</v>
      </c>
      <c r="P28" s="51">
        <f t="shared" si="3"/>
        <v>914.85</v>
      </c>
      <c r="Q28" s="51">
        <f t="shared" si="3"/>
        <v>223.62</v>
      </c>
      <c r="R28" s="54">
        <f t="shared" si="3"/>
        <v>0</v>
      </c>
      <c r="S28" s="54">
        <f t="shared" si="3"/>
        <v>0</v>
      </c>
      <c r="T28" s="54">
        <f t="shared" si="3"/>
        <v>0</v>
      </c>
      <c r="U28" s="54">
        <f t="shared" si="3"/>
        <v>0</v>
      </c>
      <c r="V28" s="54">
        <f t="shared" si="3"/>
        <v>0</v>
      </c>
    </row>
    <row r="29" spans="1:22" s="40" customFormat="1" x14ac:dyDescent="0.25">
      <c r="A29" s="109" t="s">
        <v>40</v>
      </c>
      <c r="B29" s="110"/>
      <c r="C29" s="111"/>
      <c r="D29" s="51"/>
      <c r="E29" s="51"/>
      <c r="F29" s="51"/>
      <c r="G29" s="51"/>
      <c r="H29" s="51"/>
      <c r="I29" s="52"/>
      <c r="J29" s="51"/>
      <c r="K29" s="52"/>
      <c r="L29" s="53"/>
      <c r="M29" s="53"/>
      <c r="N29" s="51"/>
      <c r="O29" s="51"/>
      <c r="P29" s="51"/>
      <c r="Q29" s="51"/>
      <c r="R29" s="55"/>
      <c r="S29" s="55"/>
      <c r="T29" s="55"/>
      <c r="U29" s="55"/>
      <c r="V29" s="55"/>
    </row>
    <row r="30" spans="1:22" s="40" customFormat="1" x14ac:dyDescent="0.25">
      <c r="A30" s="112" t="s">
        <v>41</v>
      </c>
      <c r="B30" s="113"/>
      <c r="C30" s="114"/>
      <c r="D30" s="51"/>
      <c r="E30" s="51"/>
      <c r="F30" s="51"/>
      <c r="G30" s="51"/>
      <c r="H30" s="51"/>
      <c r="I30" s="52"/>
      <c r="J30" s="51"/>
      <c r="K30" s="52"/>
      <c r="L30" s="53"/>
      <c r="M30" s="53"/>
      <c r="N30" s="51"/>
      <c r="O30" s="51"/>
      <c r="P30" s="51"/>
      <c r="Q30" s="51"/>
      <c r="R30" s="55"/>
      <c r="S30" s="55"/>
      <c r="T30" s="55"/>
      <c r="U30" s="55"/>
      <c r="V30" s="55"/>
    </row>
    <row r="31" spans="1:22" s="40" customFormat="1" x14ac:dyDescent="0.25">
      <c r="A31" s="112" t="s">
        <v>42</v>
      </c>
      <c r="B31" s="113"/>
      <c r="C31" s="114"/>
      <c r="D31" s="51"/>
      <c r="E31" s="51"/>
      <c r="F31" s="51"/>
      <c r="G31" s="51"/>
      <c r="H31" s="51">
        <f>34496+9890+9890+19146+58392+118082</f>
        <v>249896</v>
      </c>
      <c r="I31" s="52"/>
      <c r="J31" s="51"/>
      <c r="K31" s="52"/>
      <c r="L31" s="53"/>
      <c r="M31" s="53"/>
      <c r="N31" s="51"/>
      <c r="O31" s="51"/>
      <c r="P31" s="51"/>
      <c r="Q31" s="51"/>
      <c r="R31" s="55"/>
      <c r="S31" s="55"/>
      <c r="T31" s="55"/>
      <c r="U31" s="55"/>
      <c r="V31" s="55"/>
    </row>
    <row r="32" spans="1:22" s="40" customFormat="1" x14ac:dyDescent="0.25">
      <c r="A32" s="112" t="s">
        <v>43</v>
      </c>
      <c r="B32" s="113"/>
      <c r="C32" s="114"/>
      <c r="D32" s="51"/>
      <c r="E32" s="51"/>
      <c r="F32" s="51"/>
      <c r="G32" s="51"/>
      <c r="H32" s="51"/>
      <c r="I32" s="52"/>
      <c r="J32" s="51"/>
      <c r="K32" s="52"/>
      <c r="L32" s="53"/>
      <c r="M32" s="53"/>
      <c r="N32" s="51"/>
      <c r="O32" s="51"/>
      <c r="P32" s="51"/>
      <c r="Q32" s="51"/>
      <c r="R32" s="55"/>
      <c r="S32" s="55"/>
      <c r="T32" s="55"/>
      <c r="U32" s="55"/>
      <c r="V32" s="55"/>
    </row>
    <row r="33" spans="1:22" s="40" customFormat="1" x14ac:dyDescent="0.25">
      <c r="A33" s="107" t="s">
        <v>44</v>
      </c>
      <c r="B33" s="107"/>
      <c r="C33" s="107"/>
      <c r="D33" s="44"/>
      <c r="E33" s="44"/>
      <c r="F33" s="44"/>
      <c r="G33" s="44"/>
      <c r="H33" s="44">
        <f>17336+4953+4953+9460+28519+47202</f>
        <v>112423</v>
      </c>
      <c r="I33" s="47"/>
      <c r="J33" s="44"/>
      <c r="K33" s="47"/>
      <c r="L33" s="48"/>
      <c r="M33" s="48"/>
      <c r="N33" s="44"/>
      <c r="O33" s="44"/>
      <c r="P33" s="44"/>
      <c r="Q33" s="44"/>
    </row>
    <row r="34" spans="1:22" s="40" customFormat="1" ht="15.75" x14ac:dyDescent="0.25">
      <c r="A34" s="41">
        <v>3</v>
      </c>
      <c r="B34" s="42"/>
      <c r="C34" s="43"/>
      <c r="D34" s="44"/>
      <c r="E34" s="44"/>
      <c r="F34" s="45"/>
      <c r="G34" s="44"/>
      <c r="H34" s="50"/>
      <c r="I34" s="47"/>
      <c r="J34" s="44"/>
      <c r="K34" s="47"/>
      <c r="L34" s="48"/>
      <c r="M34" s="48"/>
      <c r="N34" s="44"/>
      <c r="O34" s="44"/>
      <c r="P34" s="44"/>
      <c r="Q34" s="44"/>
      <c r="R34" s="50"/>
      <c r="S34" s="50"/>
      <c r="T34" s="50" t="e">
        <f>#REF!*H37</f>
        <v>#REF!</v>
      </c>
      <c r="U34" s="50"/>
      <c r="V34" s="50" t="e">
        <f>#REF!*H37</f>
        <v>#REF!</v>
      </c>
    </row>
    <row r="35" spans="1:22" s="40" customFormat="1" x14ac:dyDescent="0.25">
      <c r="A35" s="108" t="s">
        <v>45</v>
      </c>
      <c r="B35" s="108"/>
      <c r="C35" s="108"/>
      <c r="D35" s="51">
        <f t="shared" ref="D35:V35" si="4">SUM(D34:D34)</f>
        <v>0</v>
      </c>
      <c r="E35" s="51">
        <f t="shared" si="4"/>
        <v>0</v>
      </c>
      <c r="F35" s="51">
        <f t="shared" si="4"/>
        <v>0</v>
      </c>
      <c r="G35" s="51">
        <f t="shared" si="4"/>
        <v>0</v>
      </c>
      <c r="H35" s="51">
        <f>H31+H33</f>
        <v>362319</v>
      </c>
      <c r="I35" s="52">
        <f t="shared" si="4"/>
        <v>0</v>
      </c>
      <c r="J35" s="51">
        <f t="shared" si="4"/>
        <v>0</v>
      </c>
      <c r="K35" s="52">
        <f t="shared" si="4"/>
        <v>0</v>
      </c>
      <c r="L35" s="53"/>
      <c r="M35" s="53"/>
      <c r="N35" s="51">
        <f t="shared" si="4"/>
        <v>0</v>
      </c>
      <c r="O35" s="51">
        <f t="shared" si="4"/>
        <v>0</v>
      </c>
      <c r="P35" s="51">
        <f t="shared" si="4"/>
        <v>0</v>
      </c>
      <c r="Q35" s="51">
        <f t="shared" si="4"/>
        <v>0</v>
      </c>
      <c r="R35" s="51">
        <f t="shared" si="4"/>
        <v>0</v>
      </c>
      <c r="S35" s="51">
        <f t="shared" si="4"/>
        <v>0</v>
      </c>
      <c r="T35" s="51" t="e">
        <f t="shared" si="4"/>
        <v>#REF!</v>
      </c>
      <c r="U35" s="51">
        <f t="shared" si="4"/>
        <v>0</v>
      </c>
      <c r="V35" s="51" t="e">
        <f t="shared" si="4"/>
        <v>#REF!</v>
      </c>
    </row>
    <row r="36" spans="1:22" s="40" customFormat="1" x14ac:dyDescent="0.25">
      <c r="A36" s="115" t="s">
        <v>46</v>
      </c>
      <c r="B36" s="115"/>
      <c r="C36" s="115"/>
      <c r="D36" s="56">
        <f t="shared" ref="D36:V36" si="5">D28+D35</f>
        <v>0</v>
      </c>
      <c r="E36" s="56">
        <f t="shared" si="5"/>
        <v>0</v>
      </c>
      <c r="F36" s="56">
        <f t="shared" si="5"/>
        <v>0</v>
      </c>
      <c r="G36" s="56">
        <f t="shared" si="5"/>
        <v>0</v>
      </c>
      <c r="H36" s="56">
        <f>H28+H35</f>
        <v>3043281</v>
      </c>
      <c r="I36" s="57">
        <f>I28+I35</f>
        <v>386914</v>
      </c>
      <c r="J36" s="56">
        <f t="shared" si="5"/>
        <v>402220</v>
      </c>
      <c r="K36" s="57">
        <f>K28+K35</f>
        <v>120387</v>
      </c>
      <c r="L36" s="57">
        <f>L28+L35</f>
        <v>1141944</v>
      </c>
      <c r="M36" s="58"/>
      <c r="N36" s="56">
        <f t="shared" si="5"/>
        <v>502374</v>
      </c>
      <c r="O36" s="56">
        <f>O28+O35</f>
        <v>247510</v>
      </c>
      <c r="P36" s="56">
        <f t="shared" si="5"/>
        <v>914.85</v>
      </c>
      <c r="Q36" s="56">
        <f t="shared" si="5"/>
        <v>223.62</v>
      </c>
      <c r="R36" s="56">
        <f t="shared" si="5"/>
        <v>0</v>
      </c>
      <c r="S36" s="56">
        <f t="shared" si="5"/>
        <v>0</v>
      </c>
      <c r="T36" s="56" t="e">
        <f t="shared" si="5"/>
        <v>#REF!</v>
      </c>
      <c r="U36" s="56">
        <f t="shared" si="5"/>
        <v>0</v>
      </c>
      <c r="V36" s="56" t="e">
        <f t="shared" si="5"/>
        <v>#REF!</v>
      </c>
    </row>
    <row r="37" spans="1:22" s="40" customFormat="1" ht="15" hidden="1" customHeight="1" x14ac:dyDescent="0.25">
      <c r="A37" s="116" t="s">
        <v>47</v>
      </c>
      <c r="B37" s="116"/>
      <c r="C37" s="116"/>
      <c r="D37" s="56"/>
      <c r="E37" s="56"/>
      <c r="F37" s="56"/>
      <c r="G37" s="56"/>
      <c r="H37" s="59"/>
      <c r="I37" s="57"/>
      <c r="J37" s="56"/>
      <c r="K37" s="57"/>
      <c r="L37" s="58"/>
      <c r="M37" s="58"/>
      <c r="N37" s="56"/>
      <c r="O37" s="56"/>
      <c r="P37" s="56"/>
      <c r="Q37" s="56"/>
      <c r="R37" s="41"/>
      <c r="S37" s="41"/>
      <c r="T37" s="41"/>
      <c r="U37" s="41"/>
      <c r="V37" s="41"/>
    </row>
    <row r="38" spans="1:22" s="40" customFormat="1" hidden="1" x14ac:dyDescent="0.25">
      <c r="A38" s="105" t="s">
        <v>48</v>
      </c>
      <c r="B38" s="105"/>
      <c r="C38" s="105"/>
      <c r="D38" s="56"/>
      <c r="E38" s="56"/>
      <c r="F38" s="56"/>
      <c r="G38" s="56"/>
      <c r="H38" s="56">
        <f>H36*H37</f>
        <v>0</v>
      </c>
      <c r="I38" s="57"/>
      <c r="J38" s="56"/>
      <c r="K38" s="57"/>
      <c r="L38" s="58"/>
      <c r="M38" s="58"/>
      <c r="N38" s="56"/>
      <c r="O38" s="56"/>
      <c r="P38" s="56"/>
      <c r="Q38" s="56"/>
      <c r="R38" s="41"/>
      <c r="S38" s="41"/>
      <c r="T38" s="41"/>
      <c r="U38" s="41"/>
      <c r="V38" s="41"/>
    </row>
    <row r="39" spans="1:22" s="40" customFormat="1" x14ac:dyDescent="0.25">
      <c r="A39" s="41"/>
      <c r="B39" s="41" t="s">
        <v>49</v>
      </c>
      <c r="C39" s="50"/>
      <c r="D39" s="50"/>
      <c r="E39" s="44"/>
      <c r="F39" s="60"/>
      <c r="G39" s="44"/>
      <c r="H39" s="61">
        <f>H36*20%</f>
        <v>608656.20000000007</v>
      </c>
      <c r="I39" s="47"/>
      <c r="J39" s="44"/>
      <c r="K39" s="47"/>
      <c r="L39" s="48"/>
      <c r="M39" s="48"/>
      <c r="N39" s="44"/>
      <c r="O39" s="44"/>
      <c r="P39" s="44"/>
      <c r="Q39" s="44"/>
      <c r="R39" s="41"/>
      <c r="S39" s="41"/>
      <c r="T39" s="41"/>
      <c r="U39" s="41"/>
      <c r="V39" s="41"/>
    </row>
    <row r="40" spans="1:22" s="40" customFormat="1" x14ac:dyDescent="0.25">
      <c r="A40" s="41"/>
      <c r="B40" s="41" t="s">
        <v>50</v>
      </c>
      <c r="C40" s="50"/>
      <c r="D40" s="50"/>
      <c r="E40" s="44"/>
      <c r="F40" s="60"/>
      <c r="G40" s="44"/>
      <c r="H40" s="61">
        <f>H36+H39</f>
        <v>3651937.2</v>
      </c>
      <c r="I40" s="47"/>
      <c r="J40" s="44"/>
      <c r="K40" s="47"/>
      <c r="L40" s="48"/>
      <c r="M40" s="48"/>
      <c r="N40" s="44"/>
      <c r="O40" s="44"/>
      <c r="P40" s="44"/>
      <c r="Q40" s="44"/>
      <c r="R40" s="41"/>
      <c r="S40" s="41"/>
      <c r="T40" s="41"/>
      <c r="U40" s="41"/>
      <c r="V40" s="41"/>
    </row>
    <row r="41" spans="1:22" hidden="1" x14ac:dyDescent="0.25">
      <c r="A41" s="106" t="s">
        <v>51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41"/>
      <c r="S41" s="41"/>
      <c r="T41" s="41"/>
      <c r="U41" s="41"/>
      <c r="V41" s="41"/>
    </row>
    <row r="42" spans="1:22" ht="15" hidden="1" customHeight="1" x14ac:dyDescent="0.25">
      <c r="A42" s="62" t="s">
        <v>52</v>
      </c>
      <c r="B42" s="116" t="s">
        <v>53</v>
      </c>
      <c r="C42" s="116"/>
      <c r="D42" s="63"/>
      <c r="E42" s="64"/>
      <c r="F42" s="65"/>
      <c r="G42" s="64"/>
      <c r="H42" s="66" t="e">
        <f>#REF!</f>
        <v>#REF!</v>
      </c>
      <c r="I42" s="64"/>
      <c r="J42" s="64"/>
      <c r="K42" s="64"/>
      <c r="L42" s="64"/>
      <c r="M42" s="64"/>
      <c r="N42" s="64"/>
      <c r="O42" s="64"/>
      <c r="P42" s="64"/>
      <c r="Q42" s="64"/>
      <c r="R42" s="41"/>
      <c r="S42" s="41"/>
      <c r="T42" s="41"/>
      <c r="U42" s="41"/>
      <c r="V42" s="41"/>
    </row>
    <row r="43" spans="1:22" ht="13.5" hidden="1" customHeight="1" x14ac:dyDescent="0.25">
      <c r="A43" s="117" t="s">
        <v>22</v>
      </c>
      <c r="B43" s="117"/>
      <c r="C43" s="117"/>
      <c r="D43" s="117"/>
      <c r="E43" s="117"/>
      <c r="F43" s="117"/>
      <c r="G43" s="67"/>
      <c r="H43" s="66">
        <f>E36*6.21+16</f>
        <v>16</v>
      </c>
      <c r="I43" s="64"/>
      <c r="J43" s="64"/>
      <c r="K43" s="64"/>
      <c r="L43" s="64"/>
      <c r="M43" s="64"/>
      <c r="N43" s="64"/>
      <c r="O43" s="64"/>
      <c r="P43" s="64"/>
      <c r="Q43" s="64"/>
      <c r="R43" s="41"/>
      <c r="S43" s="41"/>
      <c r="T43" s="41"/>
      <c r="U43" s="41"/>
      <c r="V43" s="41"/>
    </row>
    <row r="44" spans="1:22" ht="13.5" hidden="1" customHeight="1" x14ac:dyDescent="0.25">
      <c r="A44" s="117" t="s">
        <v>54</v>
      </c>
      <c r="B44" s="117"/>
      <c r="C44" s="117"/>
      <c r="D44" s="117"/>
      <c r="E44" s="117"/>
      <c r="F44" s="117"/>
      <c r="G44" s="67"/>
      <c r="H44" s="66">
        <f>F36*5.19+1</f>
        <v>1</v>
      </c>
      <c r="I44" s="64"/>
      <c r="J44" s="64"/>
      <c r="K44" s="64"/>
      <c r="L44" s="64"/>
      <c r="M44" s="64"/>
      <c r="N44" s="64"/>
      <c r="O44" s="64"/>
      <c r="P44" s="64"/>
      <c r="Q44" s="64"/>
      <c r="R44" s="41"/>
      <c r="S44" s="41"/>
      <c r="T44" s="41"/>
      <c r="U44" s="41"/>
      <c r="V44" s="41"/>
    </row>
    <row r="45" spans="1:22" ht="15.75" hidden="1" customHeight="1" x14ac:dyDescent="0.25">
      <c r="A45" s="41"/>
      <c r="B45" s="63" t="s">
        <v>55</v>
      </c>
      <c r="C45" s="68"/>
      <c r="D45" s="68">
        <f>D36</f>
        <v>0</v>
      </c>
      <c r="E45" s="68"/>
      <c r="F45" s="69"/>
      <c r="G45" s="68"/>
      <c r="H45" s="68">
        <f>H36+H43+H44</f>
        <v>3043298</v>
      </c>
      <c r="I45" s="68"/>
      <c r="J45" s="68"/>
      <c r="K45" s="68"/>
      <c r="L45" s="68"/>
      <c r="M45" s="68"/>
      <c r="N45" s="68"/>
      <c r="O45" s="68"/>
      <c r="P45" s="68"/>
      <c r="Q45" s="68"/>
      <c r="R45" s="70"/>
      <c r="S45" s="70"/>
      <c r="T45" s="70"/>
      <c r="U45" s="70"/>
      <c r="V45" s="70"/>
    </row>
    <row r="46" spans="1:22" s="17" customFormat="1" x14ac:dyDescent="0.25">
      <c r="A46" s="118" t="s">
        <v>56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4"/>
      <c r="S46" s="14"/>
      <c r="T46" s="14"/>
      <c r="U46" s="14"/>
      <c r="V46" s="14"/>
    </row>
    <row r="47" spans="1:22" s="17" customFormat="1" x14ac:dyDescent="0.25">
      <c r="A47" s="71"/>
      <c r="B47" s="72" t="s">
        <v>57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14"/>
      <c r="S47" s="14"/>
      <c r="T47" s="14"/>
      <c r="U47" s="14"/>
      <c r="V47" s="14"/>
    </row>
    <row r="48" spans="1:22" ht="15.75" x14ac:dyDescent="0.25">
      <c r="A48" s="74"/>
      <c r="B48" s="75" t="s">
        <v>58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2:22" s="11" customFormat="1" ht="22.15" customHeight="1" x14ac:dyDescent="0.25">
      <c r="B49" s="76" t="s">
        <v>59</v>
      </c>
      <c r="C49" s="77"/>
      <c r="D49" s="78"/>
      <c r="E49" s="77"/>
      <c r="F49" s="120" t="s">
        <v>60</v>
      </c>
      <c r="G49" s="120"/>
      <c r="H49" s="79"/>
      <c r="I49" s="80"/>
      <c r="J49" s="80"/>
      <c r="K49" s="80"/>
      <c r="L49" s="80"/>
      <c r="M49" s="80"/>
      <c r="N49" s="80"/>
      <c r="O49" s="80"/>
      <c r="P49" s="80"/>
      <c r="Q49" s="80"/>
      <c r="R49" s="14"/>
      <c r="S49" s="14"/>
      <c r="T49" s="14"/>
      <c r="U49" s="14"/>
      <c r="V49" s="14"/>
    </row>
    <row r="50" spans="2:22" s="11" customFormat="1" ht="15.75" x14ac:dyDescent="0.25">
      <c r="B50" s="76"/>
      <c r="C50" s="80"/>
      <c r="D50" s="80"/>
      <c r="E50" s="81"/>
      <c r="F50" s="80"/>
      <c r="G50" s="82"/>
      <c r="H50" s="83"/>
      <c r="I50" s="80"/>
      <c r="J50" s="80"/>
      <c r="K50" s="80"/>
      <c r="L50" s="80"/>
      <c r="M50" s="80"/>
      <c r="N50" s="80"/>
      <c r="O50" s="80"/>
      <c r="P50" s="80"/>
      <c r="Q50" s="80"/>
      <c r="R50" s="14"/>
      <c r="S50" s="14"/>
      <c r="T50" s="14"/>
      <c r="U50" s="14"/>
      <c r="V50" s="14"/>
    </row>
    <row r="51" spans="2:22" s="11" customFormat="1" ht="15.75" x14ac:dyDescent="0.25">
      <c r="B51" s="76" t="s">
        <v>61</v>
      </c>
      <c r="C51" s="77"/>
      <c r="D51" s="84"/>
      <c r="E51" s="77"/>
      <c r="F51" s="84" t="s">
        <v>62</v>
      </c>
      <c r="G51" s="85"/>
      <c r="H51" s="85"/>
      <c r="I51" s="80"/>
      <c r="J51" s="80"/>
      <c r="K51" s="80"/>
      <c r="L51" s="80"/>
      <c r="M51" s="80"/>
      <c r="N51" s="80"/>
      <c r="O51" s="80"/>
      <c r="P51" s="80"/>
      <c r="Q51" s="80"/>
      <c r="R51" s="14"/>
      <c r="S51" s="14"/>
      <c r="T51" s="14"/>
      <c r="U51" s="14"/>
      <c r="V51" s="14"/>
    </row>
    <row r="52" spans="2:22" s="4" customFormat="1" ht="18.75" x14ac:dyDescent="0.25">
      <c r="B52" s="86"/>
      <c r="C52" s="87"/>
      <c r="D52" s="87"/>
      <c r="E52" s="88"/>
      <c r="F52" s="89"/>
      <c r="G52" s="89"/>
      <c r="H52" s="89"/>
      <c r="I52" s="90"/>
      <c r="J52" s="90"/>
      <c r="K52" s="90"/>
      <c r="L52" s="90"/>
      <c r="M52" s="90"/>
      <c r="N52" s="90"/>
      <c r="O52" s="90"/>
      <c r="P52" s="90"/>
      <c r="Q52" s="90"/>
      <c r="R52" s="14"/>
      <c r="S52" s="14"/>
      <c r="T52" s="14"/>
      <c r="U52" s="14"/>
      <c r="V52" s="14"/>
    </row>
    <row r="53" spans="2:22" s="11" customFormat="1" ht="15.75" x14ac:dyDescent="0.25">
      <c r="B53" s="76" t="s">
        <v>63</v>
      </c>
      <c r="C53" s="77"/>
      <c r="D53" s="84"/>
      <c r="E53" s="77"/>
      <c r="F53" s="84"/>
      <c r="G53" s="85"/>
      <c r="H53" s="85"/>
      <c r="I53" s="80"/>
      <c r="J53" s="80"/>
      <c r="K53" s="80"/>
      <c r="L53" s="80"/>
      <c r="M53" s="80"/>
      <c r="N53" s="80"/>
      <c r="O53" s="80"/>
      <c r="P53" s="80"/>
      <c r="Q53" s="80"/>
      <c r="R53" s="14"/>
      <c r="S53" s="14"/>
      <c r="T53" s="14"/>
      <c r="U53" s="14"/>
      <c r="V53" s="14"/>
    </row>
    <row r="54" spans="2:22" x14ac:dyDescent="0.25">
      <c r="C54" s="91"/>
      <c r="D54" s="91"/>
      <c r="E54" s="91"/>
      <c r="F54" s="92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</row>
    <row r="55" spans="2:22" x14ac:dyDescent="0.25">
      <c r="C55" s="91"/>
      <c r="D55" s="91"/>
      <c r="E55" s="91"/>
      <c r="F55" s="92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</row>
    <row r="56" spans="2:22" x14ac:dyDescent="0.25">
      <c r="C56" s="91"/>
      <c r="D56" s="91"/>
      <c r="E56" s="91"/>
      <c r="F56" s="92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</row>
    <row r="57" spans="2:22" x14ac:dyDescent="0.25">
      <c r="C57" s="91"/>
      <c r="D57" s="91"/>
      <c r="E57" s="91"/>
      <c r="F57" s="92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</row>
    <row r="58" spans="2:22" x14ac:dyDescent="0.25">
      <c r="C58" s="91"/>
      <c r="D58" s="91"/>
      <c r="E58" s="91"/>
      <c r="F58" s="92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</row>
    <row r="59" spans="2:22" x14ac:dyDescent="0.25">
      <c r="C59" s="91"/>
      <c r="D59" s="91"/>
      <c r="E59" s="91"/>
      <c r="F59" s="92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</row>
    <row r="60" spans="2:22" x14ac:dyDescent="0.25">
      <c r="C60" s="91"/>
      <c r="D60" s="91"/>
      <c r="E60" s="91"/>
      <c r="F60" s="92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</row>
    <row r="61" spans="2:22" x14ac:dyDescent="0.25">
      <c r="C61" s="91"/>
      <c r="D61" s="91"/>
      <c r="E61" s="91"/>
      <c r="F61" s="92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</row>
    <row r="62" spans="2:22" x14ac:dyDescent="0.25">
      <c r="C62" s="91"/>
      <c r="D62" s="91"/>
      <c r="E62" s="91"/>
      <c r="F62" s="92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</row>
    <row r="63" spans="2:22" x14ac:dyDescent="0.25">
      <c r="C63" s="91"/>
      <c r="D63" s="91"/>
      <c r="E63" s="91"/>
      <c r="F63" s="92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</row>
    <row r="64" spans="2:22" x14ac:dyDescent="0.25">
      <c r="C64" s="91"/>
      <c r="D64" s="91"/>
      <c r="E64" s="91"/>
      <c r="F64" s="92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</row>
    <row r="65" spans="3:17" x14ac:dyDescent="0.25">
      <c r="C65" s="91"/>
      <c r="D65" s="91"/>
      <c r="E65" s="91"/>
      <c r="F65" s="92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</row>
    <row r="66" spans="3:17" x14ac:dyDescent="0.25">
      <c r="C66" s="91"/>
      <c r="D66" s="91"/>
      <c r="E66" s="91"/>
      <c r="F66" s="92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</row>
    <row r="67" spans="3:17" x14ac:dyDescent="0.25">
      <c r="C67" s="91"/>
      <c r="D67" s="91"/>
      <c r="E67" s="91"/>
      <c r="F67" s="92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</row>
    <row r="68" spans="3:17" x14ac:dyDescent="0.25">
      <c r="C68" s="91"/>
      <c r="D68" s="91"/>
      <c r="E68" s="91"/>
      <c r="F68" s="92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</row>
    <row r="69" spans="3:17" x14ac:dyDescent="0.25">
      <c r="C69" s="91"/>
      <c r="D69" s="91"/>
      <c r="E69" s="91"/>
      <c r="F69" s="92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</row>
    <row r="70" spans="3:17" x14ac:dyDescent="0.25">
      <c r="C70" s="91"/>
      <c r="D70" s="91"/>
      <c r="E70" s="91"/>
      <c r="F70" s="92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</row>
    <row r="71" spans="3:17" x14ac:dyDescent="0.25">
      <c r="C71" s="91"/>
      <c r="D71" s="91"/>
      <c r="E71" s="91"/>
      <c r="F71" s="92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</row>
    <row r="72" spans="3:17" x14ac:dyDescent="0.25">
      <c r="C72" s="91"/>
      <c r="D72" s="91"/>
      <c r="E72" s="91"/>
      <c r="F72" s="92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3:17" x14ac:dyDescent="0.25">
      <c r="C73" s="91"/>
      <c r="D73" s="91"/>
      <c r="E73" s="91"/>
      <c r="F73" s="92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</row>
    <row r="74" spans="3:17" x14ac:dyDescent="0.25">
      <c r="C74" s="91"/>
      <c r="D74" s="91"/>
      <c r="E74" s="91"/>
      <c r="F74" s="92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</row>
    <row r="75" spans="3:17" x14ac:dyDescent="0.25">
      <c r="C75" s="91"/>
      <c r="D75" s="91"/>
      <c r="E75" s="91"/>
      <c r="F75" s="92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</row>
    <row r="76" spans="3:17" x14ac:dyDescent="0.25">
      <c r="C76" s="91"/>
      <c r="D76" s="91"/>
      <c r="E76" s="91"/>
      <c r="F76" s="92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</row>
    <row r="77" spans="3:17" x14ac:dyDescent="0.25">
      <c r="C77" s="91"/>
      <c r="D77" s="91"/>
      <c r="E77" s="91"/>
      <c r="F77" s="92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</row>
    <row r="78" spans="3:17" x14ac:dyDescent="0.25">
      <c r="C78" s="91"/>
      <c r="D78" s="91"/>
      <c r="E78" s="91"/>
      <c r="F78" s="92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</row>
    <row r="79" spans="3:17" x14ac:dyDescent="0.25">
      <c r="C79" s="91"/>
      <c r="D79" s="91"/>
      <c r="E79" s="91"/>
      <c r="F79" s="92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</row>
    <row r="80" spans="3:17" x14ac:dyDescent="0.25">
      <c r="C80" s="91"/>
      <c r="D80" s="91"/>
      <c r="E80" s="91"/>
      <c r="F80" s="92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</row>
    <row r="81" spans="3:17" x14ac:dyDescent="0.25">
      <c r="C81" s="91"/>
      <c r="D81" s="91"/>
      <c r="E81" s="91"/>
      <c r="F81" s="92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</row>
    <row r="82" spans="3:17" x14ac:dyDescent="0.25">
      <c r="C82" s="91"/>
      <c r="D82" s="91"/>
      <c r="E82" s="91"/>
      <c r="F82" s="92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</row>
    <row r="83" spans="3:17" x14ac:dyDescent="0.25">
      <c r="C83" s="91"/>
      <c r="D83" s="91"/>
      <c r="E83" s="91"/>
      <c r="F83" s="92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</row>
    <row r="84" spans="3:17" x14ac:dyDescent="0.25">
      <c r="C84" s="91"/>
      <c r="D84" s="91"/>
      <c r="E84" s="91"/>
      <c r="F84" s="92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</row>
    <row r="85" spans="3:17" x14ac:dyDescent="0.25">
      <c r="C85" s="91"/>
      <c r="D85" s="91"/>
      <c r="E85" s="91"/>
      <c r="F85" s="92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</row>
    <row r="86" spans="3:17" x14ac:dyDescent="0.25">
      <c r="C86" s="91"/>
      <c r="D86" s="91"/>
      <c r="E86" s="91"/>
      <c r="F86" s="92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</row>
    <row r="87" spans="3:17" x14ac:dyDescent="0.25">
      <c r="C87" s="91"/>
      <c r="D87" s="91"/>
      <c r="E87" s="91"/>
      <c r="F87" s="92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</row>
  </sheetData>
  <mergeCells count="42">
    <mergeCell ref="B42:C42"/>
    <mergeCell ref="A43:F43"/>
    <mergeCell ref="A44:F44"/>
    <mergeCell ref="A46:Q46"/>
    <mergeCell ref="F49:G49"/>
    <mergeCell ref="A41:Q41"/>
    <mergeCell ref="A19:C19"/>
    <mergeCell ref="A28:C28"/>
    <mergeCell ref="A29:C29"/>
    <mergeCell ref="A30:C30"/>
    <mergeCell ref="A31:C31"/>
    <mergeCell ref="A32:C32"/>
    <mergeCell ref="A33:C33"/>
    <mergeCell ref="A35:C35"/>
    <mergeCell ref="A36:C36"/>
    <mergeCell ref="A37:C37"/>
    <mergeCell ref="A38:C38"/>
    <mergeCell ref="R15:V15"/>
    <mergeCell ref="D16:D17"/>
    <mergeCell ref="E16:G16"/>
    <mergeCell ref="H16:H17"/>
    <mergeCell ref="I16:Q16"/>
    <mergeCell ref="R16:R17"/>
    <mergeCell ref="S16:V16"/>
    <mergeCell ref="A14:Q14"/>
    <mergeCell ref="A15:A17"/>
    <mergeCell ref="B15:B17"/>
    <mergeCell ref="C15:C17"/>
    <mergeCell ref="D15:G15"/>
    <mergeCell ref="H15:Q15"/>
    <mergeCell ref="A11:B11"/>
    <mergeCell ref="C11:D11"/>
    <mergeCell ref="A12:B12"/>
    <mergeCell ref="C12:D12"/>
    <mergeCell ref="A13:B13"/>
    <mergeCell ref="C13:D13"/>
    <mergeCell ref="O2:Q2"/>
    <mergeCell ref="A5:V5"/>
    <mergeCell ref="A6:V6"/>
    <mergeCell ref="A8:Q8"/>
    <mergeCell ref="A10:B10"/>
    <mergeCell ref="C10:D10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Efimova Nina</dc:creator>
  <cp:lastModifiedBy>Kalashnikova Yuliya</cp:lastModifiedBy>
  <dcterms:created xsi:type="dcterms:W3CDTF">2023-10-03T06:28:03Z</dcterms:created>
  <dcterms:modified xsi:type="dcterms:W3CDTF">2023-10-09T03:22:27Z</dcterms:modified>
</cp:coreProperties>
</file>